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PMachado\Desktop\"/>
    </mc:Choice>
  </mc:AlternateContent>
  <workbookProtection workbookPassword="BE43" lockStructure="1"/>
  <bookViews>
    <workbookView xWindow="0" yWindow="0" windowWidth="17895" windowHeight="3840"/>
  </bookViews>
  <sheets>
    <sheet name="Simulação RABC" sheetId="4" r:id="rId1"/>
  </sheets>
  <definedNames>
    <definedName name="_xlnm.Print_Area" localSheetId="0">'Simulação RABC'!$C$1:$M$43</definedName>
  </definedNames>
  <calcPr calcId="162913"/>
</workbook>
</file>

<file path=xl/calcChain.xml><?xml version="1.0" encoding="utf-8"?>
<calcChain xmlns="http://schemas.openxmlformats.org/spreadsheetml/2006/main">
  <c r="F21" i="4" l="1"/>
  <c r="L10" i="4" l="1"/>
  <c r="H38" i="4"/>
  <c r="P2" i="4"/>
  <c r="L19" i="4"/>
  <c r="Q18" i="4" s="1"/>
  <c r="T4" i="4"/>
  <c r="T5" i="4" s="1"/>
  <c r="T8" i="4" s="1"/>
  <c r="T9" i="4" s="1"/>
  <c r="P18" i="4" l="1"/>
  <c r="Q17" i="4"/>
  <c r="L21" i="4" s="1"/>
  <c r="L22" i="4" s="1"/>
  <c r="L24" i="4" l="1"/>
  <c r="F28" i="4" s="1"/>
  <c r="J28" i="4" l="1"/>
  <c r="F34" i="4"/>
  <c r="H28" i="4"/>
  <c r="L28" i="4"/>
  <c r="L30" i="4" l="1"/>
  <c r="Q24" i="4" s="1"/>
  <c r="T34" i="4" l="1"/>
  <c r="U36" i="4" s="1"/>
  <c r="L36" i="4" s="1"/>
  <c r="L34" i="4"/>
  <c r="L38" i="4"/>
  <c r="T39" i="4"/>
  <c r="U39" i="4" s="1"/>
  <c r="G34" i="4" l="1"/>
  <c r="H34" i="4"/>
  <c r="F36" i="4" s="1"/>
  <c r="F38" i="4" s="1"/>
  <c r="U34" i="4"/>
</calcChain>
</file>

<file path=xl/sharedStrings.xml><?xml version="1.0" encoding="utf-8"?>
<sst xmlns="http://schemas.openxmlformats.org/spreadsheetml/2006/main" count="36" uniqueCount="35">
  <si>
    <t>Valor RABC</t>
  </si>
  <si>
    <t>Valor Patrimonial</t>
  </si>
  <si>
    <t>maxRABC</t>
  </si>
  <si>
    <t>Rendimento Mensal</t>
  </si>
  <si>
    <t>RMMG</t>
  </si>
  <si>
    <t>RMNA = RMMG x 14</t>
  </si>
  <si>
    <t xml:space="preserve">5 x RMNA </t>
  </si>
  <si>
    <t>Taxas de Esforço</t>
  </si>
  <si>
    <t>Valor da Renda Anterior</t>
  </si>
  <si>
    <t>alínea a) e b) do nº 2 do art. 35º</t>
  </si>
  <si>
    <t>alínea c) do nº 2 do art. 35º</t>
  </si>
  <si>
    <t>nº 3 do art. 19ºA</t>
  </si>
  <si>
    <t>Retroativos</t>
  </si>
  <si>
    <t>meses</t>
  </si>
  <si>
    <t>Simulação do Valor da Renda</t>
  </si>
  <si>
    <t>Renda Atualizada devida a partir de</t>
  </si>
  <si>
    <t>*</t>
  </si>
  <si>
    <t>a</t>
  </si>
  <si>
    <t>Dados apresentados para Simulação</t>
  </si>
  <si>
    <t>data entrada em vigor</t>
  </si>
  <si>
    <t>Valor  da Renda de acordo com RABC</t>
  </si>
  <si>
    <t>nº de meses para pagar as prestações</t>
  </si>
  <si>
    <t>Mapa de pagamentos</t>
  </si>
  <si>
    <t>Diferença entre a Renda Atualizada e a Renda Anterior</t>
  </si>
  <si>
    <t>até</t>
  </si>
  <si>
    <t xml:space="preserve">Data da receção pelo senhorio da invocação do arrendatário </t>
  </si>
  <si>
    <t>Data da receção da comunicação do senhorio com o novo valor da renda</t>
  </si>
  <si>
    <r>
      <t xml:space="preserve">Versão otimizada para Microsoft Excel 2010 e disponível em  </t>
    </r>
    <r>
      <rPr>
        <b/>
        <i/>
        <u/>
        <sz val="9"/>
        <color indexed="30"/>
        <rFont val="Calibri"/>
        <family val="2"/>
      </rPr>
      <t>http://www.portaldahabitacao.pt/pt/nrau/home/</t>
    </r>
  </si>
  <si>
    <t>Meses e Valor Total de Retroativos</t>
  </si>
  <si>
    <t>Valor Mensal relativo aos Retroativos</t>
  </si>
  <si>
    <r>
      <rPr>
        <b/>
        <sz val="10"/>
        <color indexed="8"/>
        <rFont val="Calibri"/>
        <family val="2"/>
      </rPr>
      <t xml:space="preserve"> </t>
    </r>
    <r>
      <rPr>
        <sz val="8"/>
        <color indexed="8"/>
        <rFont val="Calibri"/>
        <family val="2"/>
      </rPr>
      <t>(1/15 do Valor Patrimonial</t>
    </r>
    <r>
      <rPr>
        <sz val="10"/>
        <color indexed="8"/>
        <rFont val="Calibri"/>
        <family val="2"/>
      </rPr>
      <t>)</t>
    </r>
  </si>
  <si>
    <t xml:space="preserve">                 Limite máximo do valor mensal da renda</t>
  </si>
  <si>
    <t>Atenção:  Caso o senhorio solicite prova anual do RABC durante o período transitório de 8 ou 10 anos, o arrendatário</t>
  </si>
  <si>
    <t>janeiro/2018 - Versão 3.3</t>
  </si>
  <si>
    <t xml:space="preserve">   terá de a apresentar até ao dia 30 de setembro de cada 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</si>
</sst>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mmm/yyyy"/>
  </numFmts>
  <fonts count="25" x14ac:knownFonts="1">
    <font>
      <sz val="11"/>
      <color theme="1"/>
      <name val="Calibri"/>
      <family val="2"/>
      <scheme val="minor"/>
    </font>
    <font>
      <b/>
      <i/>
      <u/>
      <sz val="9"/>
      <color indexed="30"/>
      <name val="Calibri"/>
      <family val="2"/>
    </font>
    <font>
      <sz val="8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8" tint="0.79998168889431442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4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9">
    <xf numFmtId="0" fontId="0" fillId="0" borderId="0" xfId="0"/>
    <xf numFmtId="164" fontId="9" fillId="2" borderId="0" xfId="0" applyNumberFormat="1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0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44" fontId="5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11" fillId="3" borderId="0" xfId="0" applyFont="1" applyFill="1" applyBorder="1" applyAlignment="1" applyProtection="1">
      <alignment horizontal="center" vertical="center"/>
      <protection hidden="1"/>
    </xf>
    <xf numFmtId="44" fontId="12" fillId="2" borderId="0" xfId="1" applyFont="1" applyFill="1" applyBorder="1" applyAlignment="1" applyProtection="1">
      <alignment vertical="center"/>
      <protection locked="0"/>
    </xf>
    <xf numFmtId="14" fontId="5" fillId="0" borderId="0" xfId="1" applyNumberFormat="1" applyFont="1" applyAlignment="1">
      <alignment vertical="center"/>
    </xf>
    <xf numFmtId="9" fontId="0" fillId="0" borderId="0" xfId="0" applyNumberFormat="1" applyAlignment="1">
      <alignment horizontal="right" vertical="center"/>
    </xf>
    <xf numFmtId="0" fontId="13" fillId="3" borderId="0" xfId="0" applyFont="1" applyFill="1" applyBorder="1" applyAlignment="1" applyProtection="1">
      <alignment vertical="center"/>
      <protection hidden="1"/>
    </xf>
    <xf numFmtId="0" fontId="13" fillId="3" borderId="0" xfId="0" applyFont="1" applyFill="1" applyBorder="1" applyAlignment="1" applyProtection="1">
      <alignment horizontal="right" vertical="center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7" xfId="0" applyFill="1" applyBorder="1" applyAlignment="1">
      <alignment vertical="center"/>
    </xf>
    <xf numFmtId="0" fontId="11" fillId="3" borderId="7" xfId="0" applyFont="1" applyFill="1" applyBorder="1" applyAlignment="1">
      <alignment horizontal="center" vertical="center"/>
    </xf>
    <xf numFmtId="0" fontId="0" fillId="3" borderId="8" xfId="0" applyFill="1" applyBorder="1" applyAlignment="1">
      <alignment vertical="center"/>
    </xf>
    <xf numFmtId="44" fontId="5" fillId="5" borderId="0" xfId="1" applyFont="1" applyFill="1" applyAlignment="1">
      <alignment vertical="center"/>
    </xf>
    <xf numFmtId="9" fontId="5" fillId="5" borderId="0" xfId="2" applyFont="1" applyFill="1" applyAlignment="1">
      <alignment vertical="center"/>
    </xf>
    <xf numFmtId="0" fontId="0" fillId="3" borderId="5" xfId="0" applyFill="1" applyBorder="1" applyAlignment="1" applyProtection="1">
      <alignment vertical="center"/>
      <protection hidden="1"/>
    </xf>
    <xf numFmtId="44" fontId="14" fillId="3" borderId="0" xfId="1" applyFont="1" applyFill="1" applyBorder="1" applyAlignment="1" applyProtection="1">
      <alignment vertical="center"/>
      <protection hidden="1"/>
    </xf>
    <xf numFmtId="0" fontId="14" fillId="3" borderId="0" xfId="0" applyFont="1" applyFill="1" applyBorder="1" applyAlignment="1" applyProtection="1">
      <alignment vertical="center"/>
      <protection hidden="1"/>
    </xf>
    <xf numFmtId="164" fontId="7" fillId="3" borderId="0" xfId="0" applyNumberFormat="1" applyFont="1" applyFill="1" applyBorder="1" applyAlignment="1" applyProtection="1">
      <alignment horizontal="center" vertical="center"/>
      <protection hidden="1"/>
    </xf>
    <xf numFmtId="44" fontId="14" fillId="6" borderId="0" xfId="1" applyFont="1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horizontal="right" vertical="center"/>
      <protection hidden="1"/>
    </xf>
    <xf numFmtId="0" fontId="10" fillId="3" borderId="0" xfId="0" applyFont="1" applyFill="1" applyBorder="1" applyAlignment="1" applyProtection="1">
      <alignment vertical="center"/>
      <protection hidden="1"/>
    </xf>
    <xf numFmtId="2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15" fillId="3" borderId="0" xfId="0" applyNumberFormat="1" applyFont="1" applyFill="1" applyBorder="1" applyAlignment="1" applyProtection="1">
      <alignment horizontal="left" vertical="center"/>
      <protection hidden="1"/>
    </xf>
    <xf numFmtId="2" fontId="16" fillId="3" borderId="0" xfId="1" applyNumberFormat="1" applyFont="1" applyFill="1" applyBorder="1" applyAlignment="1" applyProtection="1">
      <alignment horizontal="left" vertical="center"/>
      <protection hidden="1"/>
    </xf>
    <xf numFmtId="164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0" fontId="17" fillId="4" borderId="0" xfId="0" applyFont="1" applyFill="1" applyBorder="1" applyAlignment="1" applyProtection="1">
      <alignment horizontal="left" vertical="center"/>
      <protection hidden="1"/>
    </xf>
    <xf numFmtId="0" fontId="18" fillId="4" borderId="0" xfId="0" applyFont="1" applyFill="1" applyBorder="1" applyAlignment="1" applyProtection="1">
      <alignment horizontal="center" vertical="center"/>
      <protection hidden="1"/>
    </xf>
    <xf numFmtId="0" fontId="14" fillId="3" borderId="5" xfId="0" applyFont="1" applyFill="1" applyBorder="1" applyAlignment="1" applyProtection="1">
      <alignment vertical="center"/>
      <protection hidden="1"/>
    </xf>
    <xf numFmtId="1" fontId="16" fillId="3" borderId="0" xfId="1" applyNumberFormat="1" applyFont="1" applyFill="1" applyBorder="1" applyAlignment="1" applyProtection="1">
      <alignment horizontal="center" vertical="center"/>
      <protection hidden="1"/>
    </xf>
    <xf numFmtId="164" fontId="13" fillId="3" borderId="0" xfId="0" applyNumberFormat="1" applyFont="1" applyFill="1" applyBorder="1" applyAlignment="1" applyProtection="1">
      <alignment horizontal="left" vertical="center"/>
      <protection hidden="1"/>
    </xf>
    <xf numFmtId="164" fontId="13" fillId="3" borderId="0" xfId="0" applyNumberFormat="1" applyFont="1" applyFill="1" applyBorder="1" applyAlignment="1" applyProtection="1">
      <alignment horizontal="center" vertical="center"/>
      <protection hidden="1"/>
    </xf>
    <xf numFmtId="0" fontId="13" fillId="3" borderId="0" xfId="0" applyFont="1" applyFill="1" applyBorder="1" applyAlignment="1" applyProtection="1">
      <alignment horizontal="center" vertical="center"/>
      <protection hidden="1"/>
    </xf>
    <xf numFmtId="44" fontId="0" fillId="0" borderId="0" xfId="0" applyNumberFormat="1" applyAlignment="1">
      <alignment vertical="center"/>
    </xf>
    <xf numFmtId="44" fontId="19" fillId="3" borderId="0" xfId="0" applyNumberFormat="1" applyFont="1" applyFill="1" applyBorder="1" applyAlignment="1" applyProtection="1">
      <alignment vertical="center"/>
      <protection hidden="1"/>
    </xf>
    <xf numFmtId="0" fontId="7" fillId="3" borderId="0" xfId="0" applyNumberFormat="1" applyFont="1" applyFill="1" applyBorder="1" applyAlignment="1" applyProtection="1">
      <alignment horizontal="center" vertical="center"/>
      <protection hidden="1"/>
    </xf>
    <xf numFmtId="0" fontId="19" fillId="3" borderId="0" xfId="0" applyFont="1" applyFill="1" applyBorder="1" applyAlignment="1" applyProtection="1">
      <alignment vertical="center"/>
      <protection hidden="1"/>
    </xf>
    <xf numFmtId="44" fontId="19" fillId="3" borderId="0" xfId="0" applyNumberFormat="1" applyFont="1" applyFill="1" applyBorder="1" applyAlignment="1" applyProtection="1">
      <alignment horizontal="center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20" fillId="3" borderId="7" xfId="0" applyFont="1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44" fontId="14" fillId="3" borderId="0" xfId="1" applyNumberFormat="1" applyFont="1" applyFill="1" applyBorder="1" applyAlignment="1" applyProtection="1">
      <alignment vertical="center"/>
      <protection hidden="1"/>
    </xf>
    <xf numFmtId="44" fontId="14" fillId="6" borderId="0" xfId="1" applyNumberFormat="1" applyFont="1" applyFill="1" applyBorder="1" applyAlignment="1" applyProtection="1">
      <alignment vertical="center"/>
      <protection hidden="1"/>
    </xf>
    <xf numFmtId="0" fontId="21" fillId="3" borderId="0" xfId="0" applyFont="1" applyFill="1" applyBorder="1" applyAlignment="1" applyProtection="1">
      <alignment vertical="center"/>
      <protection hidden="1"/>
    </xf>
    <xf numFmtId="0" fontId="22" fillId="3" borderId="0" xfId="0" applyFont="1" applyFill="1" applyBorder="1" applyAlignment="1" applyProtection="1">
      <alignment vertical="center"/>
      <protection hidden="1"/>
    </xf>
    <xf numFmtId="44" fontId="22" fillId="3" borderId="0" xfId="0" applyNumberFormat="1" applyFont="1" applyFill="1" applyBorder="1" applyAlignment="1" applyProtection="1">
      <alignment horizontal="center" vertical="center"/>
      <protection hidden="1"/>
    </xf>
    <xf numFmtId="0" fontId="13" fillId="3" borderId="0" xfId="0" applyFont="1" applyFill="1" applyBorder="1" applyAlignment="1" applyProtection="1">
      <alignment horizontal="left" vertical="center"/>
      <protection hidden="1"/>
    </xf>
    <xf numFmtId="44" fontId="13" fillId="3" borderId="0" xfId="1" applyNumberFormat="1" applyFont="1" applyFill="1" applyBorder="1" applyAlignment="1" applyProtection="1">
      <alignment vertical="center"/>
      <protection hidden="1"/>
    </xf>
    <xf numFmtId="44" fontId="5" fillId="0" borderId="0" xfId="1" applyFont="1" applyFill="1" applyAlignment="1">
      <alignment vertical="center"/>
    </xf>
    <xf numFmtId="9" fontId="5" fillId="0" borderId="0" xfId="2" applyFont="1" applyFill="1" applyAlignment="1">
      <alignment vertical="center"/>
    </xf>
    <xf numFmtId="0" fontId="13" fillId="3" borderId="6" xfId="0" applyFont="1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protection hidden="1"/>
    </xf>
    <xf numFmtId="0" fontId="0" fillId="3" borderId="0" xfId="0" applyFill="1" applyBorder="1" applyAlignment="1" applyProtection="1">
      <protection hidden="1"/>
    </xf>
    <xf numFmtId="0" fontId="21" fillId="3" borderId="0" xfId="0" applyFont="1" applyFill="1" applyBorder="1" applyAlignment="1" applyProtection="1">
      <protection hidden="1"/>
    </xf>
    <xf numFmtId="0" fontId="0" fillId="3" borderId="5" xfId="0" applyFill="1" applyBorder="1" applyAlignment="1" applyProtection="1">
      <protection hidden="1"/>
    </xf>
    <xf numFmtId="0" fontId="0" fillId="0" borderId="0" xfId="0" applyAlignment="1"/>
    <xf numFmtId="44" fontId="22" fillId="3" borderId="0" xfId="0" applyNumberFormat="1" applyFont="1" applyFill="1" applyBorder="1" applyAlignment="1" applyProtection="1">
      <protection hidden="1"/>
    </xf>
    <xf numFmtId="0" fontId="13" fillId="3" borderId="0" xfId="0" applyFont="1" applyFill="1" applyBorder="1" applyAlignment="1" applyProtection="1">
      <protection hidden="1"/>
    </xf>
    <xf numFmtId="0" fontId="20" fillId="3" borderId="7" xfId="0" applyFont="1" applyFill="1" applyBorder="1" applyAlignment="1" applyProtection="1">
      <alignment horizontal="left" vertical="center" indent="5"/>
      <protection hidden="1"/>
    </xf>
    <xf numFmtId="0" fontId="23" fillId="0" borderId="0" xfId="0" applyFont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24" fillId="4" borderId="1" xfId="0" applyFont="1" applyFill="1" applyBorder="1" applyAlignment="1" applyProtection="1">
      <alignment horizontal="center" vertical="center"/>
      <protection hidden="1"/>
    </xf>
    <xf numFmtId="0" fontId="24" fillId="4" borderId="2" xfId="0" applyFont="1" applyFill="1" applyBorder="1" applyAlignment="1" applyProtection="1">
      <alignment horizontal="center" vertical="center"/>
      <protection hidden="1"/>
    </xf>
    <xf numFmtId="0" fontId="24" fillId="4" borderId="3" xfId="0" applyFont="1" applyFill="1" applyBorder="1" applyAlignment="1" applyProtection="1">
      <alignment horizontal="center" vertical="center"/>
      <protection hidden="1"/>
    </xf>
    <xf numFmtId="0" fontId="0" fillId="3" borderId="0" xfId="0" applyFill="1" applyBorder="1" applyAlignment="1" applyProtection="1">
      <alignment horizontal="left" vertical="center" wrapText="1"/>
      <protection hidden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C1:V43"/>
  <sheetViews>
    <sheetView showGridLines="0" tabSelected="1" workbookViewId="0">
      <selection activeCell="L6" sqref="L6"/>
    </sheetView>
  </sheetViews>
  <sheetFormatPr defaultRowHeight="15" x14ac:dyDescent="0.25"/>
  <cols>
    <col min="1" max="1" width="42.42578125" style="3" customWidth="1"/>
    <col min="2" max="2" width="4.42578125" style="3" customWidth="1"/>
    <col min="3" max="4" width="2.140625" style="3" customWidth="1"/>
    <col min="5" max="5" width="37" style="3" customWidth="1"/>
    <col min="6" max="6" width="10.28515625" style="3" customWidth="1"/>
    <col min="7" max="7" width="5.42578125" style="3" customWidth="1"/>
    <col min="8" max="8" width="10.28515625" style="3" customWidth="1"/>
    <col min="9" max="9" width="2" style="3" bestFit="1" customWidth="1"/>
    <col min="10" max="10" width="11.28515625" style="3" customWidth="1"/>
    <col min="11" max="11" width="0.85546875" style="3" customWidth="1"/>
    <col min="12" max="12" width="14.85546875" style="3" customWidth="1"/>
    <col min="13" max="14" width="5.28515625" style="3" customWidth="1"/>
    <col min="15" max="15" width="81.5703125" style="3" customWidth="1"/>
    <col min="16" max="16" width="34" style="3" hidden="1" customWidth="1"/>
    <col min="17" max="17" width="12.28515625" style="3" hidden="1" customWidth="1"/>
    <col min="18" max="18" width="4.5703125" style="3" hidden="1" customWidth="1"/>
    <col min="19" max="19" width="13.140625" style="3" hidden="1" customWidth="1"/>
    <col min="20" max="20" width="14.140625" style="3" hidden="1" customWidth="1"/>
    <col min="21" max="21" width="9.7109375" style="3" hidden="1" customWidth="1"/>
    <col min="22" max="22" width="9.85546875" style="3" hidden="1" customWidth="1"/>
    <col min="23" max="23" width="9.140625" style="3" customWidth="1"/>
    <col min="24" max="16384" width="9.140625" style="3"/>
  </cols>
  <sheetData>
    <row r="1" spans="3:21" ht="12.75" customHeight="1" thickBot="1" x14ac:dyDescent="0.3"/>
    <row r="2" spans="3:21" ht="21" x14ac:dyDescent="0.25">
      <c r="C2" s="4"/>
      <c r="D2" s="5"/>
      <c r="E2" s="73" t="s">
        <v>18</v>
      </c>
      <c r="F2" s="73"/>
      <c r="G2" s="73"/>
      <c r="H2" s="73"/>
      <c r="I2" s="73"/>
      <c r="J2" s="73"/>
      <c r="K2" s="73"/>
      <c r="L2" s="73"/>
      <c r="M2" s="6"/>
      <c r="P2" s="3">
        <f>+L6/12</f>
        <v>0</v>
      </c>
    </row>
    <row r="3" spans="3:21" x14ac:dyDescent="0.25">
      <c r="C3" s="7"/>
      <c r="D3" s="8"/>
      <c r="E3" s="8"/>
      <c r="F3" s="8"/>
      <c r="G3" s="8"/>
      <c r="H3" s="8"/>
      <c r="I3" s="8"/>
      <c r="J3" s="8"/>
      <c r="K3" s="9"/>
      <c r="L3" s="9"/>
      <c r="M3" s="10"/>
      <c r="Q3" s="3" t="s">
        <v>4</v>
      </c>
      <c r="T3" s="11">
        <v>530</v>
      </c>
      <c r="U3" s="12"/>
    </row>
    <row r="4" spans="3:21" ht="15.75" hidden="1" x14ac:dyDescent="0.25">
      <c r="C4" s="7"/>
      <c r="D4" s="8"/>
      <c r="E4" s="8" t="s">
        <v>25</v>
      </c>
      <c r="F4" s="8"/>
      <c r="G4" s="8"/>
      <c r="H4" s="8"/>
      <c r="I4" s="8"/>
      <c r="J4" s="2"/>
      <c r="K4" s="9"/>
      <c r="L4" s="1"/>
      <c r="M4" s="10"/>
      <c r="P4" s="3" t="s">
        <v>11</v>
      </c>
      <c r="Q4" s="3" t="s">
        <v>5</v>
      </c>
      <c r="T4" s="11">
        <f>+T3*14</f>
        <v>7420</v>
      </c>
      <c r="U4" s="12"/>
    </row>
    <row r="5" spans="3:21" hidden="1" x14ac:dyDescent="0.25">
      <c r="C5" s="7"/>
      <c r="D5" s="8"/>
      <c r="E5" s="8"/>
      <c r="F5" s="8"/>
      <c r="G5" s="8"/>
      <c r="H5" s="8"/>
      <c r="I5" s="8"/>
      <c r="J5" s="8"/>
      <c r="K5" s="9"/>
      <c r="L5" s="13"/>
      <c r="M5" s="10"/>
      <c r="Q5" s="3" t="s">
        <v>6</v>
      </c>
      <c r="T5" s="11">
        <f>+T4*5</f>
        <v>37100</v>
      </c>
    </row>
    <row r="6" spans="3:21" ht="15.75" x14ac:dyDescent="0.25">
      <c r="C6" s="7"/>
      <c r="D6" s="8"/>
      <c r="E6" s="8" t="s">
        <v>0</v>
      </c>
      <c r="F6" s="8"/>
      <c r="G6" s="8"/>
      <c r="H6" s="8"/>
      <c r="I6" s="8"/>
      <c r="J6" s="8"/>
      <c r="K6" s="9"/>
      <c r="L6" s="14"/>
      <c r="M6" s="10"/>
      <c r="Q6" s="3" t="s">
        <v>19</v>
      </c>
      <c r="T6" s="15">
        <v>41225</v>
      </c>
    </row>
    <row r="7" spans="3:21" x14ac:dyDescent="0.25">
      <c r="C7" s="7"/>
      <c r="D7" s="8"/>
      <c r="E7" s="8"/>
      <c r="F7" s="8"/>
      <c r="G7" s="8"/>
      <c r="H7" s="8"/>
      <c r="I7" s="8"/>
      <c r="J7" s="8"/>
      <c r="K7" s="9"/>
      <c r="L7" s="9"/>
      <c r="M7" s="10"/>
    </row>
    <row r="8" spans="3:21" ht="15.75" x14ac:dyDescent="0.25">
      <c r="C8" s="7"/>
      <c r="D8" s="8"/>
      <c r="E8" s="8" t="s">
        <v>1</v>
      </c>
      <c r="F8" s="8"/>
      <c r="G8" s="8"/>
      <c r="H8" s="8"/>
      <c r="I8" s="8"/>
      <c r="J8" s="8"/>
      <c r="K8" s="9"/>
      <c r="L8" s="14"/>
      <c r="M8" s="10"/>
      <c r="Q8" s="3" t="s">
        <v>2</v>
      </c>
      <c r="T8" s="11">
        <f>+T5</f>
        <v>37100</v>
      </c>
    </row>
    <row r="9" spans="3:21" x14ac:dyDescent="0.25">
      <c r="C9" s="7"/>
      <c r="D9" s="8"/>
      <c r="E9" s="8"/>
      <c r="F9" s="8"/>
      <c r="G9" s="8"/>
      <c r="H9" s="8"/>
      <c r="I9" s="8"/>
      <c r="J9" s="8"/>
      <c r="K9" s="9"/>
      <c r="L9" s="9"/>
      <c r="M9" s="10"/>
      <c r="P9" s="3" t="s">
        <v>9</v>
      </c>
      <c r="Q9" s="16">
        <v>0.2</v>
      </c>
      <c r="T9" s="11">
        <f>+T8*(Q9+1)</f>
        <v>44520</v>
      </c>
    </row>
    <row r="10" spans="3:21" x14ac:dyDescent="0.25">
      <c r="C10" s="7"/>
      <c r="D10" s="17"/>
      <c r="E10" s="18"/>
      <c r="F10" s="18"/>
      <c r="G10" s="18" t="s">
        <v>31</v>
      </c>
      <c r="H10" s="59"/>
      <c r="I10" s="17"/>
      <c r="J10" s="18" t="s">
        <v>30</v>
      </c>
      <c r="K10" s="9"/>
      <c r="L10" s="60">
        <f>ROUNDUP(+L8/15/12,2)</f>
        <v>0</v>
      </c>
      <c r="M10" s="10"/>
    </row>
    <row r="11" spans="3:21" x14ac:dyDescent="0.25">
      <c r="C11" s="7"/>
      <c r="D11" s="8"/>
      <c r="E11" s="8"/>
      <c r="F11" s="8"/>
      <c r="G11" s="8"/>
      <c r="H11" s="8"/>
      <c r="I11" s="8"/>
      <c r="J11" s="8"/>
      <c r="K11" s="9"/>
      <c r="L11" s="9"/>
      <c r="M11" s="10"/>
    </row>
    <row r="12" spans="3:21" ht="15.75" x14ac:dyDescent="0.25">
      <c r="C12" s="7"/>
      <c r="D12" s="8"/>
      <c r="E12" s="8" t="s">
        <v>8</v>
      </c>
      <c r="F12" s="8"/>
      <c r="G12" s="8"/>
      <c r="H12" s="8"/>
      <c r="I12" s="8"/>
      <c r="J12" s="8"/>
      <c r="K12" s="9"/>
      <c r="L12" s="14"/>
      <c r="M12" s="10"/>
    </row>
    <row r="13" spans="3:21" x14ac:dyDescent="0.25">
      <c r="C13" s="7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3:21" ht="15.75" x14ac:dyDescent="0.25">
      <c r="C14" s="7"/>
      <c r="D14" s="8"/>
      <c r="E14" s="78" t="s">
        <v>26</v>
      </c>
      <c r="F14" s="78"/>
      <c r="G14" s="78"/>
      <c r="H14" s="78"/>
      <c r="I14" s="78"/>
      <c r="J14" s="2"/>
      <c r="K14" s="9"/>
      <c r="L14" s="1"/>
      <c r="M14" s="10"/>
    </row>
    <row r="15" spans="3:21" ht="15.75" thickBot="1" x14ac:dyDescent="0.3">
      <c r="C15" s="19"/>
      <c r="D15" s="20"/>
      <c r="E15" s="20"/>
      <c r="F15" s="20"/>
      <c r="G15" s="20"/>
      <c r="H15" s="20"/>
      <c r="I15" s="20"/>
      <c r="J15" s="20"/>
      <c r="K15" s="21"/>
      <c r="L15" s="22"/>
      <c r="M15" s="23"/>
    </row>
    <row r="16" spans="3:21" ht="11.25" customHeight="1" thickBot="1" x14ac:dyDescent="0.3">
      <c r="S16" s="74" t="s">
        <v>7</v>
      </c>
      <c r="T16" s="74"/>
      <c r="U16" s="3" t="s">
        <v>10</v>
      </c>
    </row>
    <row r="17" spans="3:20" ht="21" x14ac:dyDescent="0.25">
      <c r="C17" s="75" t="s">
        <v>14</v>
      </c>
      <c r="D17" s="76"/>
      <c r="E17" s="76"/>
      <c r="F17" s="76"/>
      <c r="G17" s="76"/>
      <c r="H17" s="76"/>
      <c r="I17" s="76"/>
      <c r="J17" s="76"/>
      <c r="K17" s="76"/>
      <c r="L17" s="76"/>
      <c r="M17" s="77"/>
      <c r="P17" s="3" t="s">
        <v>20</v>
      </c>
      <c r="Q17" s="24">
        <f>IF($L$19&lt;=$S$17,$L$19*$T$17,IF($L$19&lt;=$S$18,$L$19*$T$18,IF($L$19&lt;=$S$19,$L$19*$T$19,IF($L$19&lt;=$S$20,$L$19*$T$20,IF($L$19&gt;=$S$21,$L$19*$T$21,+$L$10)))))</f>
        <v>0</v>
      </c>
      <c r="S17" s="24">
        <v>499.99</v>
      </c>
      <c r="T17" s="25">
        <v>0.1</v>
      </c>
    </row>
    <row r="18" spans="3:20" ht="13.5" customHeight="1" x14ac:dyDescent="0.25">
      <c r="C18" s="7"/>
      <c r="D18" s="8"/>
      <c r="E18" s="8"/>
      <c r="F18" s="8"/>
      <c r="G18" s="8"/>
      <c r="H18" s="8"/>
      <c r="I18" s="8"/>
      <c r="J18" s="8"/>
      <c r="K18" s="8"/>
      <c r="L18" s="8"/>
      <c r="M18" s="26"/>
      <c r="P18" s="3" t="str">
        <f>"Escalão - " &amp; +Q18*100 &amp; "%"</f>
        <v>Escalão - 10%</v>
      </c>
      <c r="Q18" s="25">
        <f>IF($L$19&lt;=$S$17,$T$17,IF($L$19&lt;=$S$18,$T$18,IF($L$19&lt;=$S$19,$T$19,IF($L$19&lt;=$S$20,$T$20,IF($L$19&lt;=$S$21,$T$21,+$L$10)))))</f>
        <v>0.1</v>
      </c>
      <c r="S18" s="24">
        <v>749.99</v>
      </c>
      <c r="T18" s="25">
        <v>0.13</v>
      </c>
    </row>
    <row r="19" spans="3:20" ht="17.25" customHeight="1" x14ac:dyDescent="0.25">
      <c r="C19" s="7"/>
      <c r="D19" s="8"/>
      <c r="E19" s="8" t="s">
        <v>3</v>
      </c>
      <c r="F19" s="8"/>
      <c r="G19" s="8"/>
      <c r="H19" s="8"/>
      <c r="I19" s="8"/>
      <c r="J19" s="8"/>
      <c r="K19" s="8"/>
      <c r="L19" s="27">
        <f>+L6/12</f>
        <v>0</v>
      </c>
      <c r="M19" s="26"/>
      <c r="S19" s="24">
        <v>999.99</v>
      </c>
      <c r="T19" s="25">
        <v>0.15</v>
      </c>
    </row>
    <row r="20" spans="3:20" ht="9.75" customHeight="1" x14ac:dyDescent="0.25">
      <c r="C20" s="7"/>
      <c r="D20" s="8"/>
      <c r="E20" s="8"/>
      <c r="F20" s="8"/>
      <c r="G20" s="8"/>
      <c r="H20" s="8"/>
      <c r="I20" s="8"/>
      <c r="J20" s="8"/>
      <c r="K20" s="8"/>
      <c r="L20" s="8"/>
      <c r="M20" s="26"/>
      <c r="S20" s="24">
        <v>1499.99</v>
      </c>
      <c r="T20" s="25">
        <v>0.17</v>
      </c>
    </row>
    <row r="21" spans="3:20" ht="15.75" x14ac:dyDescent="0.25">
      <c r="C21" s="7"/>
      <c r="D21" s="8"/>
      <c r="E21" s="28" t="s">
        <v>15</v>
      </c>
      <c r="F21" s="29" t="str">
        <f>IF(L14="","",EDATE(L14,2))</f>
        <v/>
      </c>
      <c r="G21" s="8"/>
      <c r="H21" s="8"/>
      <c r="I21" s="8"/>
      <c r="J21" s="8"/>
      <c r="K21" s="8"/>
      <c r="L21" s="30">
        <f>ROUNDUP(IF(L12&gt;L10,L12,IF(L12&gt;Q17,L12,IF(Q17&gt;L10,L10,Q17))),2)</f>
        <v>0</v>
      </c>
      <c r="M21" s="26" t="s">
        <v>16</v>
      </c>
      <c r="S21" s="24">
        <v>1500</v>
      </c>
      <c r="T21" s="25">
        <v>0.25</v>
      </c>
    </row>
    <row r="22" spans="3:20" x14ac:dyDescent="0.25">
      <c r="C22" s="7"/>
      <c r="D22" s="8"/>
      <c r="E22" s="8"/>
      <c r="F22" s="8"/>
      <c r="G22" s="8"/>
      <c r="H22" s="8"/>
      <c r="I22" s="8"/>
      <c r="J22" s="31" t="s">
        <v>16</v>
      </c>
      <c r="K22" s="8"/>
      <c r="L22" s="32" t="str">
        <f>IF(L21=L12,E12,IF(L21=L10,J10,P18))</f>
        <v>Valor da Renda Anterior</v>
      </c>
      <c r="M22" s="26"/>
      <c r="S22" s="61"/>
      <c r="T22" s="62"/>
    </row>
    <row r="23" spans="3:20" ht="7.5" hidden="1" customHeight="1" x14ac:dyDescent="0.25">
      <c r="C23" s="7"/>
      <c r="D23" s="8"/>
      <c r="E23" s="8"/>
      <c r="F23" s="8"/>
      <c r="G23" s="8"/>
      <c r="H23" s="8"/>
      <c r="I23" s="8"/>
      <c r="J23" s="8"/>
      <c r="K23" s="8"/>
      <c r="L23" s="8"/>
      <c r="M23" s="26"/>
      <c r="S23" s="61"/>
      <c r="T23" s="62"/>
    </row>
    <row r="24" spans="3:20" ht="15.75" hidden="1" x14ac:dyDescent="0.25">
      <c r="C24" s="7"/>
      <c r="D24" s="8"/>
      <c r="E24" s="8" t="s">
        <v>23</v>
      </c>
      <c r="F24" s="35"/>
      <c r="G24" s="8"/>
      <c r="H24" s="8"/>
      <c r="I24" s="35"/>
      <c r="J24" s="36"/>
      <c r="K24" s="8"/>
      <c r="L24" s="30">
        <f>+L21-L12</f>
        <v>0</v>
      </c>
      <c r="M24" s="26"/>
      <c r="P24" s="3" t="s">
        <v>21</v>
      </c>
      <c r="Q24" s="33">
        <f>IFERROR(L28/L30,0)</f>
        <v>0</v>
      </c>
    </row>
    <row r="25" spans="3:20" ht="9" hidden="1" customHeight="1" x14ac:dyDescent="0.25">
      <c r="C25" s="7"/>
      <c r="D25" s="8"/>
      <c r="E25" s="8"/>
      <c r="F25" s="8"/>
      <c r="G25" s="8"/>
      <c r="H25" s="8"/>
      <c r="I25" s="8"/>
      <c r="J25" s="8"/>
      <c r="K25" s="8"/>
      <c r="L25" s="8"/>
      <c r="M25" s="26"/>
      <c r="P25" s="34"/>
    </row>
    <row r="26" spans="3:20" ht="16.5" hidden="1" customHeight="1" x14ac:dyDescent="0.25">
      <c r="C26" s="7"/>
      <c r="D26" s="8"/>
      <c r="E26" s="39" t="s">
        <v>12</v>
      </c>
      <c r="F26" s="40"/>
      <c r="G26" s="40"/>
      <c r="H26" s="40"/>
      <c r="I26" s="40"/>
      <c r="J26" s="40"/>
      <c r="K26" s="40"/>
      <c r="L26" s="40"/>
      <c r="M26" s="41"/>
      <c r="P26" s="37"/>
    </row>
    <row r="27" spans="3:20" ht="7.5" hidden="1" customHeight="1" x14ac:dyDescent="0.25">
      <c r="C27" s="7"/>
      <c r="D27" s="8"/>
      <c r="E27" s="8"/>
      <c r="F27" s="8"/>
      <c r="G27" s="8"/>
      <c r="H27" s="8"/>
      <c r="I27" s="8"/>
      <c r="J27" s="8"/>
      <c r="K27" s="8"/>
      <c r="L27" s="8"/>
      <c r="M27" s="26"/>
      <c r="P27" s="38"/>
      <c r="S27" s="33"/>
    </row>
    <row r="28" spans="3:20" ht="15.75" hidden="1" customHeight="1" x14ac:dyDescent="0.25">
      <c r="C28" s="7"/>
      <c r="D28" s="8"/>
      <c r="E28" s="8" t="s">
        <v>28</v>
      </c>
      <c r="F28" s="42">
        <f>IF(VALUE(L24) = 0,0,IF(F21="",0,IF(L24=0,0,IFERROR((YEAR(L14)-YEAR(L4))*12+MONTH(L14)-MONTH(L4),0))))</f>
        <v>0</v>
      </c>
      <c r="G28" s="43" t="s">
        <v>13</v>
      </c>
      <c r="H28" s="44" t="str">
        <f>IF(F28=0,"",+F21)</f>
        <v/>
      </c>
      <c r="I28" s="45" t="s">
        <v>17</v>
      </c>
      <c r="J28" s="44" t="str">
        <f>IF(F28=0,"",EDATE(+L14,1))</f>
        <v/>
      </c>
      <c r="K28" s="8"/>
      <c r="L28" s="54">
        <f>+L24*F28</f>
        <v>0</v>
      </c>
      <c r="M28" s="26"/>
      <c r="S28" s="46"/>
    </row>
    <row r="29" spans="3:20" ht="18.75" hidden="1" customHeight="1" x14ac:dyDescent="0.25">
      <c r="C29" s="7"/>
      <c r="D29" s="8"/>
      <c r="E29" s="8"/>
      <c r="F29" s="8"/>
      <c r="G29" s="8"/>
      <c r="H29" s="8"/>
      <c r="I29" s="8"/>
      <c r="J29" s="8"/>
      <c r="K29" s="8"/>
      <c r="L29" s="8"/>
      <c r="M29" s="26"/>
      <c r="S29" s="46"/>
    </row>
    <row r="30" spans="3:20" ht="15.75" hidden="1" customHeight="1" x14ac:dyDescent="0.25">
      <c r="C30" s="7"/>
      <c r="D30" s="8"/>
      <c r="E30" s="8" t="s">
        <v>29</v>
      </c>
      <c r="F30" s="47"/>
      <c r="G30" s="47"/>
      <c r="H30" s="47"/>
      <c r="I30" s="8"/>
      <c r="J30" s="8"/>
      <c r="K30" s="8"/>
      <c r="L30" s="55">
        <f>IF(L28=0,0,ROUND(L21/2,2))</f>
        <v>0</v>
      </c>
      <c r="M30" s="26"/>
      <c r="P30" s="12"/>
      <c r="S30" s="46"/>
    </row>
    <row r="31" spans="3:20" ht="15" hidden="1" customHeight="1" x14ac:dyDescent="0.25">
      <c r="C31" s="7"/>
      <c r="D31" s="8"/>
      <c r="E31" s="8"/>
      <c r="F31" s="47"/>
      <c r="G31" s="47"/>
      <c r="H31" s="47"/>
      <c r="I31" s="8"/>
      <c r="J31" s="8"/>
      <c r="K31" s="8"/>
      <c r="L31" s="8"/>
      <c r="M31" s="26"/>
      <c r="P31" s="12"/>
      <c r="S31" s="46"/>
    </row>
    <row r="32" spans="3:20" ht="18" hidden="1" customHeight="1" x14ac:dyDescent="0.25">
      <c r="C32" s="7"/>
      <c r="D32" s="8"/>
      <c r="E32" s="39" t="s">
        <v>22</v>
      </c>
      <c r="F32" s="39"/>
      <c r="G32" s="39"/>
      <c r="H32" s="39"/>
      <c r="I32" s="39"/>
      <c r="J32" s="39"/>
      <c r="K32" s="39"/>
      <c r="L32" s="39"/>
      <c r="M32" s="26"/>
      <c r="S32" s="46"/>
    </row>
    <row r="33" spans="3:21" ht="8.25" hidden="1" customHeight="1" x14ac:dyDescent="0.25">
      <c r="C33" s="7"/>
      <c r="D33" s="8"/>
      <c r="E33" s="8"/>
      <c r="F33" s="47"/>
      <c r="G33" s="47"/>
      <c r="H33" s="8"/>
      <c r="I33" s="8"/>
      <c r="J33" s="8"/>
      <c r="K33" s="8"/>
      <c r="L33" s="8"/>
      <c r="M33" s="26"/>
      <c r="S33" s="46"/>
    </row>
    <row r="34" spans="3:21" ht="15.75" hidden="1" customHeight="1" x14ac:dyDescent="0.25">
      <c r="C34" s="7"/>
      <c r="D34" s="8"/>
      <c r="E34" s="8"/>
      <c r="F34" s="29" t="str">
        <f>IF(F28=0,"",EDATE(+L14,2))</f>
        <v/>
      </c>
      <c r="G34" s="48" t="str">
        <f>IF(T34=0,"","até")</f>
        <v/>
      </c>
      <c r="H34" s="29" t="str">
        <f>IF(T34=0,"",+EDATE(EDATE(L14,2),T34-1))</f>
        <v/>
      </c>
      <c r="I34" s="56"/>
      <c r="J34" s="56"/>
      <c r="K34" s="8"/>
      <c r="L34" s="30">
        <f>IF(L30=0,0,IF(L28&lt;=L30,L28+L21,+L21+L30))</f>
        <v>0</v>
      </c>
      <c r="M34" s="26"/>
      <c r="T34" s="57">
        <f xml:space="preserve"> IF(L30=0,0,INT(L28/L30))</f>
        <v>0</v>
      </c>
      <c r="U34" s="57" t="str">
        <f>+T34 &amp; IF(T34=0,""," meses")</f>
        <v>0</v>
      </c>
    </row>
    <row r="35" spans="3:21" ht="6.75" hidden="1" customHeight="1" x14ac:dyDescent="0.25">
      <c r="C35" s="7"/>
      <c r="D35" s="8"/>
      <c r="E35" s="8"/>
      <c r="F35" s="29"/>
      <c r="G35" s="48"/>
      <c r="H35" s="29"/>
      <c r="I35" s="49"/>
      <c r="J35" s="49"/>
      <c r="K35" s="8"/>
      <c r="L35" s="49"/>
      <c r="M35" s="26"/>
      <c r="T35" s="12"/>
      <c r="U35" s="12"/>
    </row>
    <row r="36" spans="3:21" ht="18.75" hidden="1" customHeight="1" x14ac:dyDescent="0.25">
      <c r="C36" s="7"/>
      <c r="D36" s="8"/>
      <c r="E36" s="8"/>
      <c r="F36" s="29" t="str">
        <f>IFERROR(EDATE(H34,1),"")</f>
        <v/>
      </c>
      <c r="G36" s="48"/>
      <c r="H36" s="56"/>
      <c r="I36" s="56"/>
      <c r="J36" s="56"/>
      <c r="K36" s="8"/>
      <c r="L36" s="30">
        <f>IF(U36=0,0,+L21+U36)</f>
        <v>0</v>
      </c>
      <c r="M36" s="26"/>
      <c r="T36" s="12"/>
      <c r="U36" s="58">
        <f>IF(L28&lt;=L30,0,IFERROR(L28-L30*T34,0))</f>
        <v>0</v>
      </c>
    </row>
    <row r="37" spans="3:21" ht="6.75" hidden="1" customHeight="1" x14ac:dyDescent="0.25">
      <c r="C37" s="7"/>
      <c r="D37" s="8"/>
      <c r="E37" s="8"/>
      <c r="F37" s="29"/>
      <c r="G37" s="48"/>
      <c r="H37" s="50"/>
      <c r="I37" s="8"/>
      <c r="J37" s="49"/>
      <c r="K37" s="8"/>
      <c r="L37" s="49"/>
      <c r="M37" s="26"/>
      <c r="T37" s="12"/>
      <c r="U37" s="12"/>
    </row>
    <row r="38" spans="3:21" ht="15.75" hidden="1" customHeight="1" x14ac:dyDescent="0.25">
      <c r="C38" s="7"/>
      <c r="D38" s="8"/>
      <c r="E38" s="8"/>
      <c r="F38" s="29" t="str">
        <f>IFERROR(IFERROR(IF(F36="",+EDATE(H34,1),+EDATE(F36,1)),+EDATE(F34,1)),"")</f>
        <v/>
      </c>
      <c r="G38" s="51" t="s">
        <v>24</v>
      </c>
      <c r="H38" s="29" t="str">
        <f>IF(F21="","",EDATE(F21,59))</f>
        <v/>
      </c>
      <c r="I38" s="8"/>
      <c r="J38" s="49"/>
      <c r="K38" s="8"/>
      <c r="L38" s="30">
        <f>IF(L30=0,0,+L21)</f>
        <v>0</v>
      </c>
      <c r="M38" s="26"/>
      <c r="R38" s="46"/>
      <c r="T38" s="12"/>
      <c r="U38" s="12"/>
    </row>
    <row r="39" spans="3:21" s="68" customFormat="1" ht="25.5" customHeight="1" x14ac:dyDescent="0.25">
      <c r="C39" s="64"/>
      <c r="D39" s="70" t="s">
        <v>32</v>
      </c>
      <c r="E39" s="65"/>
      <c r="F39" s="66"/>
      <c r="G39" s="66"/>
      <c r="H39" s="65"/>
      <c r="I39" s="65"/>
      <c r="J39" s="65"/>
      <c r="K39" s="65"/>
      <c r="L39" s="65"/>
      <c r="M39" s="67"/>
      <c r="T39" s="69">
        <f>IFERROR(ROUNDUP(MOD(L28/L30,1),1),0)</f>
        <v>0</v>
      </c>
      <c r="U39" s="69" t="str">
        <f>IF(T39=0,"","mês")</f>
        <v/>
      </c>
    </row>
    <row r="40" spans="3:21" ht="15.75" thickBot="1" x14ac:dyDescent="0.3">
      <c r="C40" s="63"/>
      <c r="D40" s="71" t="s">
        <v>34</v>
      </c>
      <c r="E40" s="52"/>
      <c r="F40" s="20"/>
      <c r="G40" s="20"/>
      <c r="H40" s="20"/>
      <c r="I40" s="20"/>
      <c r="J40" s="20"/>
      <c r="K40" s="20"/>
      <c r="L40" s="20"/>
      <c r="M40" s="53"/>
      <c r="T40" s="12"/>
      <c r="U40" s="12"/>
    </row>
    <row r="41" spans="3:21" ht="11.25" customHeight="1" x14ac:dyDescent="0.25">
      <c r="T41" s="12"/>
      <c r="U41" s="12"/>
    </row>
    <row r="42" spans="3:21" x14ac:dyDescent="0.25">
      <c r="C42" s="72" t="s">
        <v>27</v>
      </c>
      <c r="D42" s="72"/>
      <c r="E42" s="72"/>
      <c r="F42" s="72"/>
      <c r="G42" s="72"/>
      <c r="H42" s="72"/>
      <c r="I42" s="72"/>
      <c r="J42" s="72"/>
      <c r="K42" s="72"/>
      <c r="L42" s="72"/>
      <c r="M42" s="72"/>
    </row>
    <row r="43" spans="3:21" x14ac:dyDescent="0.25">
      <c r="C43" s="72" t="s">
        <v>33</v>
      </c>
      <c r="D43" s="72"/>
      <c r="E43" s="72"/>
      <c r="F43" s="72"/>
      <c r="G43" s="72"/>
      <c r="H43" s="72"/>
      <c r="I43" s="72"/>
      <c r="J43" s="72"/>
      <c r="K43" s="72"/>
      <c r="L43" s="72"/>
      <c r="M43" s="72"/>
    </row>
  </sheetData>
  <sheetProtection algorithmName="SHA-512" hashValue="uBM0cKEKfpiLIByNgEeyRP9wO7sYpqrMVfnsVAOGByOORC94Wtu1Wv6UpBFhrZlI0NT3k5GwVAksOb5LKZk60w==" saltValue="rLJeaT9bqbSn58jZF3y+8g==" spinCount="100000" sheet="1" selectLockedCells="1"/>
  <dataConsolidate/>
  <mergeCells count="6">
    <mergeCell ref="C43:M43"/>
    <mergeCell ref="C42:M42"/>
    <mergeCell ref="E2:L2"/>
    <mergeCell ref="S16:T16"/>
    <mergeCell ref="C17:M17"/>
    <mergeCell ref="E14:I14"/>
  </mergeCells>
  <dataValidations count="3">
    <dataValidation type="date" operator="greaterThan" allowBlank="1" showInputMessage="1" showErrorMessage="1" errorTitle="Validação de Datas" error="Registe uma data superior a 2012-11-12 _x000a__x000a_e no formato de datas do seu computador. " sqref="L4">
      <formula1>41225</formula1>
    </dataValidation>
    <dataValidation type="decimal" operator="greaterThan" allowBlank="1" showInputMessage="1" showErrorMessage="1" errorTitle="Validação de Dados" error="Registe um valor numérico" sqref="L12 L6 L8">
      <formula1>0</formula1>
    </dataValidation>
    <dataValidation type="date" operator="greaterThanOrEqual" allowBlank="1" showInputMessage="1" showErrorMessage="1" errorTitle="Validação Datas" error="Data Inválida. _x000a_Registe uma igual ou posterior à data da receção pelo senhorio _x000a__x000a_e no formato de datas do seu computador. " sqref="L14">
      <formula1>L4</formula1>
    </dataValidation>
  </dataValidations>
  <pageMargins left="0.23622047244094491" right="0.23622047244094491" top="2.7559055118110236" bottom="0.74803149606299213" header="0.31496062992125984" footer="0.31496062992125984"/>
  <pageSetup paperSize="9" scale="97" orientation="portrait" blackAndWhite="1" r:id="rId1"/>
  <headerFooter>
    <oddHeader>&amp;C&amp;"-,Bold"&amp;16
&amp;22Simulação do valor da Renda (RABC)&amp;16
&amp;"-,Regular"&amp;18Lei 31/2012 de 14 de Agosto
Artº 19º-A do D.L. 266-C/2012 de 31 de Dezembro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Simulação RABC</vt:lpstr>
      <vt:lpstr>'Simulação RABC'!Print_Area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IHRU</dc:creator>
  <cp:lastModifiedBy>Elsa Machado</cp:lastModifiedBy>
  <cp:lastPrinted>2013-08-14T09:23:32Z</cp:lastPrinted>
  <dcterms:created xsi:type="dcterms:W3CDTF">2013-06-05T13:56:51Z</dcterms:created>
  <dcterms:modified xsi:type="dcterms:W3CDTF">2018-07-16T09:41:48Z</dcterms:modified>
</cp:coreProperties>
</file>